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sm.ee/dhs/webdav/ced21c483b979e100b8b011108629ab86521e0ef/48703236539/bb5c2d0c-e3cb-4dd1-89ca-91f15289fce7/"/>
    </mc:Choice>
  </mc:AlternateContent>
  <xr:revisionPtr revIDLastSave="0" documentId="13_ncr:1_{AF202FCA-E402-4988-ABF2-3D7E9874A5DF}" xr6:coauthVersionLast="47" xr6:coauthVersionMax="47" xr10:uidLastSave="{00000000-0000-0000-0000-000000000000}"/>
  <bookViews>
    <workbookView xWindow="-110" yWindow="-110" windowWidth="19420" windowHeight="10300" xr2:uid="{12A94803-6CA5-4CBE-AE56-86CE831311B3}"/>
  </bookViews>
  <sheets>
    <sheet name="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5" i="1" s="1"/>
  <c r="L45" i="1" s="1"/>
  <c r="I46" i="1"/>
  <c r="I45" i="1" s="1"/>
  <c r="J45" i="1" s="1"/>
  <c r="G46" i="1"/>
  <c r="G45" i="1" s="1"/>
  <c r="H45" i="1" s="1"/>
  <c r="E46" i="1"/>
  <c r="C46" i="1"/>
  <c r="K44" i="1"/>
  <c r="K47" i="1" s="1"/>
  <c r="I44" i="1"/>
  <c r="I47" i="1" s="1"/>
  <c r="G44" i="1"/>
  <c r="G47" i="1" s="1"/>
  <c r="E44" i="1"/>
  <c r="E47" i="1" s="1"/>
  <c r="C44" i="1"/>
  <c r="M44" i="1" s="1"/>
  <c r="M47" i="1" l="1"/>
  <c r="M46" i="1"/>
  <c r="M45" i="1"/>
  <c r="N45" i="1" s="1"/>
  <c r="E45" i="1"/>
  <c r="F45" i="1" s="1"/>
  <c r="C47" i="1"/>
  <c r="C45" i="1" s="1"/>
  <c r="D45" i="1" s="1"/>
  <c r="H11" i="1" l="1"/>
  <c r="H12" i="1"/>
  <c r="C13" i="1"/>
  <c r="D13" i="1"/>
  <c r="D10" i="1" s="1"/>
  <c r="E13" i="1"/>
  <c r="F13" i="1"/>
  <c r="G13" i="1"/>
  <c r="H13" i="1"/>
  <c r="H14" i="1"/>
  <c r="H15" i="1"/>
  <c r="H16" i="1"/>
  <c r="C17" i="1"/>
  <c r="D17" i="1"/>
  <c r="G17" i="1"/>
  <c r="E18" i="1"/>
  <c r="F18" i="1" s="1"/>
  <c r="H19" i="1"/>
  <c r="C20" i="1"/>
  <c r="D20" i="1"/>
  <c r="E21" i="1"/>
  <c r="F21" i="1"/>
  <c r="F20" i="1" s="1"/>
  <c r="G21" i="1"/>
  <c r="G20" i="1" s="1"/>
  <c r="H22" i="1"/>
  <c r="C23" i="1"/>
  <c r="D23" i="1"/>
  <c r="E23" i="1"/>
  <c r="F24" i="1"/>
  <c r="F23" i="1" s="1"/>
  <c r="H25" i="1"/>
  <c r="C26" i="1"/>
  <c r="D26" i="1"/>
  <c r="E27" i="1"/>
  <c r="H27" i="1" s="1"/>
  <c r="F27" i="1"/>
  <c r="F26" i="1" s="1"/>
  <c r="G27" i="1"/>
  <c r="G26" i="1" s="1"/>
  <c r="H28" i="1"/>
  <c r="C29" i="1"/>
  <c r="D29" i="1"/>
  <c r="E29" i="1"/>
  <c r="F29" i="1"/>
  <c r="G29" i="1"/>
  <c r="H30" i="1"/>
  <c r="H31" i="1"/>
  <c r="C32" i="1"/>
  <c r="H32" i="1" s="1"/>
  <c r="D32" i="1"/>
  <c r="E32" i="1"/>
  <c r="F32" i="1"/>
  <c r="G32" i="1"/>
  <c r="H33" i="1"/>
  <c r="H34" i="1"/>
  <c r="C37" i="1"/>
  <c r="C35" i="1" s="1"/>
  <c r="D37" i="1"/>
  <c r="D35" i="1" s="1"/>
  <c r="H21" i="1" l="1"/>
  <c r="G24" i="1"/>
  <c r="G23" i="1" s="1"/>
  <c r="H23" i="1" s="1"/>
  <c r="C10" i="1"/>
  <c r="H29" i="1"/>
  <c r="E26" i="1"/>
  <c r="C36" i="1"/>
  <c r="H26" i="1"/>
  <c r="E10" i="1"/>
  <c r="H18" i="1"/>
  <c r="F37" i="1"/>
  <c r="F35" i="1" s="1"/>
  <c r="F17" i="1"/>
  <c r="F10" i="1" s="1"/>
  <c r="D36" i="1"/>
  <c r="G37" i="1"/>
  <c r="G35" i="1" s="1"/>
  <c r="E17" i="1"/>
  <c r="E20" i="1"/>
  <c r="H20" i="1" s="1"/>
  <c r="E37" i="1"/>
  <c r="H24" i="1" l="1"/>
  <c r="G10" i="1"/>
  <c r="F36" i="1"/>
  <c r="G36" i="1"/>
  <c r="E35" i="1"/>
  <c r="H35" i="1" s="1"/>
  <c r="H37" i="1"/>
  <c r="H10" i="1"/>
  <c r="H17" i="1"/>
  <c r="E36" i="1" l="1"/>
  <c r="H36" i="1" s="1"/>
</calcChain>
</file>

<file path=xl/sharedStrings.xml><?xml version="1.0" encoding="utf-8"?>
<sst xmlns="http://schemas.openxmlformats.org/spreadsheetml/2006/main" count="97" uniqueCount="75">
  <si>
    <t>Aasta</t>
  </si>
  <si>
    <t>2024 ÕIGE</t>
  </si>
  <si>
    <r>
      <t>Kokku 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2027</t>
    </r>
  </si>
  <si>
    <t>Rea nr</t>
  </si>
  <si>
    <t>Kulukoht</t>
  </si>
  <si>
    <t>Abikõlbulik kulu</t>
  </si>
  <si>
    <t xml:space="preserve">Abikõlblik kulu </t>
  </si>
  <si>
    <t>1</t>
  </si>
  <si>
    <t xml:space="preserve">TAT otsesed kulud </t>
  </si>
  <si>
    <t>1.1</t>
  </si>
  <si>
    <t>TAT juhtimiskulud (väljund)</t>
  </si>
  <si>
    <t>1.2</t>
  </si>
  <si>
    <t>Teavitusüritus</t>
  </si>
  <si>
    <t>2.1</t>
  </si>
  <si>
    <t>2.1. Vanemlike oskuste arendamine ja vanemluse toetamine ning laste riskikäitumise ennetamine</t>
  </si>
  <si>
    <t>2.1.1</t>
  </si>
  <si>
    <t>Sisutegevuste personalikulu</t>
  </si>
  <si>
    <t>2.1.2</t>
  </si>
  <si>
    <t xml:space="preserve">Vanemlike oskuste arendamine ja vanemluse toetamine </t>
  </si>
  <si>
    <t>2.1.3</t>
  </si>
  <si>
    <t>Laste riskikäitumise ennetamine (VEPA)</t>
  </si>
  <si>
    <t>2.2</t>
  </si>
  <si>
    <t xml:space="preserve">2.2. Mitmekülgse abivajadusega laste ja nende perede toetamine </t>
  </si>
  <si>
    <t>2.2.1</t>
  </si>
  <si>
    <t xml:space="preserve">Sisutegevuste personalikulu </t>
  </si>
  <si>
    <t>2.2.2</t>
  </si>
  <si>
    <t>Mitmekülgse abivajadusega laste ja nende perede toetamine</t>
  </si>
  <si>
    <t>2.3</t>
  </si>
  <si>
    <t>2.3. Valdkondadeülese lastekaitse korraldusmudeli väljatöötamine</t>
  </si>
  <si>
    <t>2.3.1</t>
  </si>
  <si>
    <t>2.3.2</t>
  </si>
  <si>
    <t>Valdkondadeülese lastekaitse korraldusmudeli väljatöötamine</t>
  </si>
  <si>
    <t>2.4</t>
  </si>
  <si>
    <t>2.4. Asendus- ja järelhooldusteenuse kvaliteedi parandamine ja mitmekesistamine ning perepõhise hoolduse arendamine</t>
  </si>
  <si>
    <t>2.4.1</t>
  </si>
  <si>
    <t>2.4.2</t>
  </si>
  <si>
    <t>Asendus- ja järelhooldusteenuse kvaliteedi parandamine ja mitmekesistamine ning  perepõhise hoolduse arendamine</t>
  </si>
  <si>
    <t>2.5</t>
  </si>
  <si>
    <t>2.5. Lapsi ja peresid ning tulemuslikku lastekaitsetööd toetavate IT-lahenduste loomine</t>
  </si>
  <si>
    <t>2.5.1</t>
  </si>
  <si>
    <t>2.5.2</t>
  </si>
  <si>
    <t>Lapsi ja peresid ning tulemuslikku lastekaitsetööd toetavate IT-lahenduste loomine</t>
  </si>
  <si>
    <t xml:space="preserve"> </t>
  </si>
  <si>
    <t>2.6</t>
  </si>
  <si>
    <t xml:space="preserve">2.6. Peresõbraliku tööandja märgise programmi arendamine ja rakendamine  </t>
  </si>
  <si>
    <t>2.6.1</t>
  </si>
  <si>
    <t xml:space="preserve">Peresõbraliku tööandja märgise programmi rakendamine </t>
  </si>
  <si>
    <t>Personalikulu (SoM)</t>
  </si>
  <si>
    <t>2.7</t>
  </si>
  <si>
    <t>2.7. Kohalikes omavalitsustes pereteenuste loomine ja arendamine</t>
  </si>
  <si>
    <t>2.7.1</t>
  </si>
  <si>
    <t>2.7.2</t>
  </si>
  <si>
    <t>Kohalikes omavalitsustes pereteenuste loomine ja arendamine</t>
  </si>
  <si>
    <t>3</t>
  </si>
  <si>
    <t>Kaudsed kulud</t>
  </si>
  <si>
    <t>4</t>
  </si>
  <si>
    <t>Kokku (rida 1 + rida 2)</t>
  </si>
  <si>
    <t>5</t>
  </si>
  <si>
    <t>Otsesed personalikulud kokku</t>
  </si>
  <si>
    <t xml:space="preserve">Sotsiaalkaitseministri ……….11.2024 käskkirja nr …			
“Sotsiaalkaitseministri 29. märtsi 2023. a käskkirjaga nr 53 kinnitatud toetuse andmise tingimuste „Laste ja perede toetamine“ muutmine"			
		</t>
  </si>
  <si>
    <t>TAT eelarve kulukohtade kaupa</t>
  </si>
  <si>
    <t>TAT abikõlblikkuse periood: 01.01.2023–31.12.2027</t>
  </si>
  <si>
    <t>TAT elluviija: Sotsiaalministeerium</t>
  </si>
  <si>
    <t>Laste ja perede toetamine</t>
  </si>
  <si>
    <t>Lisa 1</t>
  </si>
  <si>
    <t>TAT nimi:</t>
  </si>
  <si>
    <t>TAT finantsplaan</t>
  </si>
  <si>
    <t>Kokku</t>
  </si>
  <si>
    <t>Finantsallikate jaotus</t>
  </si>
  <si>
    <t>Summa</t>
  </si>
  <si>
    <t>Osakaal (%)</t>
  </si>
  <si>
    <t>TAT eelarve kokku aastate kaupa</t>
  </si>
  <si>
    <t>Toetus kokku (rida 2.1 + rida 2.2)</t>
  </si>
  <si>
    <t>sh ESF+i osalus (kuni 70%)</t>
  </si>
  <si>
    <t>sh riiklik kaasfinantseering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</si>
</sst>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-;\-* #,##0.00\ _k_r_-;_-* &quot;-&quot;??\ _k_r_-;_-@_-"/>
  </numFmts>
  <fonts count="1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</font>
    <font>
      <sz val="10"/>
      <color rgb="FFFF0000"/>
      <name val="Arial"/>
      <family val="2"/>
      <charset val="186"/>
    </font>
    <font>
      <b/>
      <sz val="10"/>
      <color theme="1"/>
      <name val="Arial"/>
    </font>
    <font>
      <b/>
      <sz val="10"/>
      <color theme="1"/>
      <name val="Arial"/>
      <family val="2"/>
      <charset val="186"/>
    </font>
    <font>
      <sz val="10"/>
      <color theme="1"/>
      <name val="Arial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15">
    <xf numFmtId="0" fontId="0" fillId="0" borderId="0" xfId="0"/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right" vertical="top" wrapText="1"/>
    </xf>
    <xf numFmtId="1" fontId="3" fillId="0" borderId="1" xfId="1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6" fillId="0" borderId="0" xfId="0" applyFont="1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8" fillId="0" borderId="0" xfId="0" applyFont="1"/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top"/>
    </xf>
    <xf numFmtId="4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/>
    <xf numFmtId="3" fontId="3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top"/>
    </xf>
    <xf numFmtId="4" fontId="9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11" fillId="2" borderId="0" xfId="0" applyFont="1" applyFill="1"/>
    <xf numFmtId="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8" fillId="2" borderId="0" xfId="0" applyFont="1" applyFill="1"/>
    <xf numFmtId="49" fontId="10" fillId="0" borderId="1" xfId="0" applyNumberFormat="1" applyFont="1" applyBorder="1"/>
    <xf numFmtId="4" fontId="10" fillId="0" borderId="1" xfId="0" applyNumberFormat="1" applyFont="1" applyBorder="1"/>
    <xf numFmtId="3" fontId="6" fillId="0" borderId="0" xfId="0" applyNumberFormat="1" applyFont="1"/>
    <xf numFmtId="4" fontId="6" fillId="0" borderId="1" xfId="0" applyNumberFormat="1" applyFont="1" applyBorder="1"/>
    <xf numFmtId="3" fontId="6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0" xfId="0" applyFont="1"/>
    <xf numFmtId="4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top" wrapText="1"/>
    </xf>
    <xf numFmtId="49" fontId="3" fillId="0" borderId="1" xfId="2" applyNumberFormat="1" applyFont="1" applyBorder="1" applyAlignment="1">
      <alignment vertical="center"/>
    </xf>
    <xf numFmtId="4" fontId="6" fillId="2" borderId="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wrapText="1"/>
    </xf>
    <xf numFmtId="1" fontId="3" fillId="0" borderId="3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0" fontId="0" fillId="0" borderId="0" xfId="0" applyFill="1"/>
    <xf numFmtId="1" fontId="3" fillId="0" borderId="1" xfId="1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horizontal="right"/>
    </xf>
    <xf numFmtId="4" fontId="10" fillId="0" borderId="1" xfId="0" applyNumberFormat="1" applyFont="1" applyFill="1" applyBorder="1"/>
    <xf numFmtId="4" fontId="6" fillId="0" borderId="1" xfId="0" applyNumberFormat="1" applyFont="1" applyFill="1" applyBorder="1"/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/>
    <xf numFmtId="49" fontId="3" fillId="0" borderId="0" xfId="2" applyNumberFormat="1" applyFont="1" applyAlignment="1">
      <alignment horizontal="left" vertical="top"/>
    </xf>
    <xf numFmtId="0" fontId="3" fillId="0" borderId="0" xfId="2" applyFont="1" applyAlignment="1">
      <alignment wrapText="1"/>
    </xf>
    <xf numFmtId="3" fontId="4" fillId="2" borderId="0" xfId="2" applyNumberFormat="1" applyFill="1" applyAlignment="1">
      <alignment horizontal="right"/>
    </xf>
    <xf numFmtId="3" fontId="4" fillId="0" borderId="0" xfId="2" applyNumberFormat="1" applyAlignment="1">
      <alignment horizontal="right"/>
    </xf>
    <xf numFmtId="0" fontId="4" fillId="0" borderId="0" xfId="2" applyAlignment="1">
      <alignment horizontal="left"/>
    </xf>
    <xf numFmtId="0" fontId="4" fillId="0" borderId="0" xfId="2" applyAlignment="1">
      <alignment wrapText="1"/>
    </xf>
    <xf numFmtId="0" fontId="4" fillId="0" borderId="5" xfId="2" applyBorder="1" applyAlignment="1">
      <alignment horizontal="left" vertical="top"/>
    </xf>
    <xf numFmtId="0" fontId="3" fillId="0" borderId="6" xfId="2" applyFont="1" applyBorder="1" applyAlignment="1">
      <alignment horizontal="center" vertical="top" wrapText="1"/>
    </xf>
    <xf numFmtId="3" fontId="3" fillId="0" borderId="7" xfId="3" applyNumberFormat="1" applyFont="1" applyBorder="1" applyAlignment="1">
      <alignment horizontal="center" vertical="top"/>
    </xf>
    <xf numFmtId="3" fontId="3" fillId="0" borderId="2" xfId="3" applyNumberFormat="1" applyFont="1" applyBorder="1" applyAlignment="1">
      <alignment horizontal="center" vertical="top"/>
    </xf>
    <xf numFmtId="3" fontId="3" fillId="0" borderId="8" xfId="3" applyNumberFormat="1" applyFont="1" applyBorder="1" applyAlignment="1">
      <alignment horizontal="center" vertical="top"/>
    </xf>
    <xf numFmtId="3" fontId="3" fillId="0" borderId="9" xfId="3" applyNumberFormat="1" applyFont="1" applyBorder="1" applyAlignment="1">
      <alignment horizontal="center" vertical="top"/>
    </xf>
    <xf numFmtId="3" fontId="3" fillId="0" borderId="10" xfId="3" applyNumberFormat="1" applyFont="1" applyBorder="1" applyAlignment="1">
      <alignment horizontal="center" vertical="top"/>
    </xf>
    <xf numFmtId="3" fontId="3" fillId="0" borderId="1" xfId="3" applyNumberFormat="1" applyFont="1" applyBorder="1" applyAlignment="1">
      <alignment horizontal="center" vertical="top" wrapText="1"/>
    </xf>
    <xf numFmtId="0" fontId="3" fillId="0" borderId="1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3" fontId="3" fillId="0" borderId="1" xfId="2" applyNumberFormat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 wrapText="1"/>
    </xf>
    <xf numFmtId="0" fontId="3" fillId="0" borderId="11" xfId="2" applyFont="1" applyBorder="1" applyAlignment="1">
      <alignment horizontal="left" vertical="top"/>
    </xf>
    <xf numFmtId="0" fontId="3" fillId="0" borderId="1" xfId="2" applyFont="1" applyBorder="1" applyAlignment="1">
      <alignment vertical="top" wrapText="1" shrinkToFit="1"/>
    </xf>
    <xf numFmtId="3" fontId="3" fillId="2" borderId="1" xfId="2" applyNumberFormat="1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3" fontId="3" fillId="3" borderId="7" xfId="2" applyNumberFormat="1" applyFont="1" applyFill="1" applyBorder="1" applyAlignment="1">
      <alignment vertical="top"/>
    </xf>
    <xf numFmtId="3" fontId="3" fillId="0" borderId="1" xfId="2" applyNumberFormat="1" applyFont="1" applyBorder="1" applyAlignment="1">
      <alignment vertical="top"/>
    </xf>
    <xf numFmtId="0" fontId="3" fillId="0" borderId="1" xfId="2" applyFont="1" applyBorder="1" applyAlignment="1">
      <alignment vertical="top"/>
    </xf>
    <xf numFmtId="49" fontId="4" fillId="0" borderId="11" xfId="2" applyNumberFormat="1" applyBorder="1" applyAlignment="1">
      <alignment horizontal="left" vertical="top"/>
    </xf>
    <xf numFmtId="0" fontId="4" fillId="0" borderId="1" xfId="2" applyBorder="1" applyAlignment="1">
      <alignment vertical="top" wrapText="1" shrinkToFit="1"/>
    </xf>
    <xf numFmtId="3" fontId="4" fillId="2" borderId="1" xfId="2" applyNumberFormat="1" applyFill="1" applyBorder="1" applyAlignment="1">
      <alignment vertical="top"/>
    </xf>
    <xf numFmtId="3" fontId="4" fillId="0" borderId="1" xfId="2" applyNumberFormat="1" applyBorder="1" applyAlignment="1">
      <alignment vertical="top"/>
    </xf>
    <xf numFmtId="3" fontId="4" fillId="0" borderId="7" xfId="2" applyNumberFormat="1" applyBorder="1" applyAlignment="1">
      <alignment vertical="top"/>
    </xf>
    <xf numFmtId="0" fontId="4" fillId="0" borderId="1" xfId="2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3" fontId="4" fillId="0" borderId="1" xfId="2" applyNumberFormat="1" applyBorder="1" applyAlignment="1">
      <alignment horizontal="right" vertical="center"/>
    </xf>
    <xf numFmtId="3" fontId="4" fillId="0" borderId="7" xfId="2" applyNumberFormat="1" applyBorder="1" applyAlignment="1">
      <alignment horizontal="right" vertical="center"/>
    </xf>
  </cellXfs>
  <cellStyles count="4">
    <cellStyle name="Koma" xfId="1" builtinId="3"/>
    <cellStyle name="Koma 2" xfId="3" xr:uid="{09A88653-B5D8-4CC3-A23D-FFE7DC21AAD3}"/>
    <cellStyle name="Normaallaad" xfId="0" builtinId="0"/>
    <cellStyle name="Normaallaad 2" xfId="2" xr:uid="{796B9ED7-67B8-4841-9FF0-A478EEA12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A1319-FEC7-4FE4-AF99-9E5852009DA3}">
  <dimension ref="A1:N47"/>
  <sheetViews>
    <sheetView tabSelected="1" topLeftCell="A26" zoomScale="60" zoomScaleNormal="60" workbookViewId="0">
      <selection activeCell="I28" sqref="I28"/>
    </sheetView>
  </sheetViews>
  <sheetFormatPr defaultRowHeight="14.5" x14ac:dyDescent="0.35"/>
  <cols>
    <col min="2" max="2" width="42.26953125" style="56" customWidth="1"/>
    <col min="3" max="3" width="18.54296875" customWidth="1"/>
    <col min="4" max="4" width="16.36328125" style="63" customWidth="1"/>
    <col min="5" max="5" width="22.08984375" customWidth="1"/>
    <col min="6" max="6" width="18.7265625" customWidth="1"/>
    <col min="7" max="7" width="18.1796875" customWidth="1"/>
    <col min="8" max="8" width="19.7265625" customWidth="1"/>
    <col min="9" max="9" width="15.26953125" customWidth="1"/>
    <col min="10" max="10" width="9.6328125" customWidth="1"/>
    <col min="11" max="11" width="11.26953125" customWidth="1"/>
    <col min="13" max="13" width="10.81640625" customWidth="1"/>
  </cols>
  <sheetData>
    <row r="1" spans="1:9" ht="87.9" customHeight="1" x14ac:dyDescent="0.35">
      <c r="G1" s="60" t="s">
        <v>59</v>
      </c>
      <c r="H1" s="60"/>
      <c r="I1" s="57"/>
    </row>
    <row r="2" spans="1:9" x14ac:dyDescent="0.35">
      <c r="G2" s="59"/>
      <c r="H2" s="58" t="s">
        <v>64</v>
      </c>
    </row>
    <row r="3" spans="1:9" x14ac:dyDescent="0.35">
      <c r="A3" t="s">
        <v>60</v>
      </c>
    </row>
    <row r="4" spans="1:9" x14ac:dyDescent="0.35">
      <c r="A4" t="s">
        <v>61</v>
      </c>
    </row>
    <row r="5" spans="1:9" x14ac:dyDescent="0.35">
      <c r="A5" t="s">
        <v>65</v>
      </c>
      <c r="B5" s="56" t="s">
        <v>63</v>
      </c>
    </row>
    <row r="6" spans="1:9" x14ac:dyDescent="0.35">
      <c r="A6" t="s">
        <v>62</v>
      </c>
    </row>
    <row r="8" spans="1:9" x14ac:dyDescent="0.35">
      <c r="A8" s="1"/>
      <c r="B8" s="2" t="s">
        <v>0</v>
      </c>
      <c r="C8" s="3">
        <v>2023</v>
      </c>
      <c r="D8" s="64" t="s">
        <v>1</v>
      </c>
      <c r="E8" s="4">
        <v>2025</v>
      </c>
      <c r="F8" s="4">
        <v>2026</v>
      </c>
      <c r="G8" s="4">
        <v>2027</v>
      </c>
      <c r="H8" s="61" t="s">
        <v>2</v>
      </c>
      <c r="I8" s="5"/>
    </row>
    <row r="9" spans="1:9" x14ac:dyDescent="0.35">
      <c r="A9" s="6" t="s">
        <v>3</v>
      </c>
      <c r="B9" s="7" t="s">
        <v>4</v>
      </c>
      <c r="C9" s="8" t="s">
        <v>5</v>
      </c>
      <c r="D9" s="65" t="s">
        <v>5</v>
      </c>
      <c r="E9" s="8" t="s">
        <v>6</v>
      </c>
      <c r="F9" s="8" t="s">
        <v>6</v>
      </c>
      <c r="G9" s="8" t="s">
        <v>6</v>
      </c>
      <c r="H9" s="62"/>
      <c r="I9" s="5"/>
    </row>
    <row r="10" spans="1:9" x14ac:dyDescent="0.35">
      <c r="A10" s="9" t="s">
        <v>7</v>
      </c>
      <c r="B10" s="10" t="s">
        <v>8</v>
      </c>
      <c r="C10" s="11">
        <f>C11+C12+C13+C17+C20+C23+C26+C29+C32</f>
        <v>1205999.99</v>
      </c>
      <c r="D10" s="66">
        <f>SUM(D11+D13+D17+D20+D23+D26+D29+D32)</f>
        <v>4991405</v>
      </c>
      <c r="E10" s="12">
        <f>E11+E12+E13+E17+E20+E23+E26+E29+E32</f>
        <v>8969469.6500000004</v>
      </c>
      <c r="F10" s="12">
        <f>F11+F12+F13+F17+F20+F23+F26+F29+F32</f>
        <v>8040420.2324999999</v>
      </c>
      <c r="G10" s="12">
        <f>G11+G12+G13+G17+G20+G23+G26+G29+G32</f>
        <v>7583124.3066250002</v>
      </c>
      <c r="H10" s="13">
        <f t="shared" ref="H10:H37" si="0">C10+D10+E10+F10+G10</f>
        <v>30790419.179125004</v>
      </c>
      <c r="I10" s="5"/>
    </row>
    <row r="11" spans="1:9" x14ac:dyDescent="0.35">
      <c r="A11" s="9" t="s">
        <v>9</v>
      </c>
      <c r="B11" s="10" t="s">
        <v>10</v>
      </c>
      <c r="C11" s="14">
        <v>14695.94</v>
      </c>
      <c r="D11" s="67">
        <v>25000</v>
      </c>
      <c r="E11" s="12">
        <v>40500</v>
      </c>
      <c r="F11" s="12">
        <v>42500</v>
      </c>
      <c r="G11" s="12">
        <v>44600</v>
      </c>
      <c r="H11" s="13">
        <f t="shared" si="0"/>
        <v>167295.94</v>
      </c>
      <c r="I11" s="5"/>
    </row>
    <row r="12" spans="1:9" x14ac:dyDescent="0.35">
      <c r="A12" s="9" t="s">
        <v>11</v>
      </c>
      <c r="B12" s="15" t="s">
        <v>12</v>
      </c>
      <c r="C12" s="14"/>
      <c r="D12" s="68">
        <v>0</v>
      </c>
      <c r="E12" s="16"/>
      <c r="F12" s="16"/>
      <c r="G12" s="17">
        <v>25000</v>
      </c>
      <c r="H12" s="13">
        <f t="shared" si="0"/>
        <v>25000</v>
      </c>
      <c r="I12" s="5"/>
    </row>
    <row r="13" spans="1:9" ht="39" x14ac:dyDescent="0.35">
      <c r="A13" s="19" t="s">
        <v>13</v>
      </c>
      <c r="B13" s="20" t="s">
        <v>14</v>
      </c>
      <c r="C13" s="21">
        <f>SUM(C14:C16)</f>
        <v>117690.95999999999</v>
      </c>
      <c r="D13" s="69">
        <f>D14+D15+D16</f>
        <v>865835</v>
      </c>
      <c r="E13" s="21">
        <f>E14+E15+E16</f>
        <v>1925613</v>
      </c>
      <c r="F13" s="21">
        <f>F14+F15+F16</f>
        <v>1516918</v>
      </c>
      <c r="G13" s="21">
        <f>G14+G15+G16</f>
        <v>1473938</v>
      </c>
      <c r="H13" s="13">
        <f t="shared" si="0"/>
        <v>5899994.96</v>
      </c>
      <c r="I13" s="22"/>
    </row>
    <row r="14" spans="1:9" x14ac:dyDescent="0.35">
      <c r="A14" s="23" t="s">
        <v>15</v>
      </c>
      <c r="B14" s="51" t="s">
        <v>16</v>
      </c>
      <c r="C14" s="24">
        <v>88586.11</v>
      </c>
      <c r="D14" s="70">
        <v>338513</v>
      </c>
      <c r="E14" s="25">
        <v>365613</v>
      </c>
      <c r="F14" s="25">
        <v>393288</v>
      </c>
      <c r="G14" s="25">
        <v>427686</v>
      </c>
      <c r="H14" s="26">
        <f t="shared" si="0"/>
        <v>1613686.1099999999</v>
      </c>
      <c r="I14" s="22"/>
    </row>
    <row r="15" spans="1:9" ht="25" x14ac:dyDescent="0.35">
      <c r="A15" s="23" t="s">
        <v>17</v>
      </c>
      <c r="B15" s="51" t="s">
        <v>18</v>
      </c>
      <c r="C15" s="24">
        <v>23733.599999999999</v>
      </c>
      <c r="D15" s="71">
        <v>287222</v>
      </c>
      <c r="E15" s="25">
        <v>1500000</v>
      </c>
      <c r="F15" s="25">
        <v>1073630</v>
      </c>
      <c r="G15" s="25">
        <v>1000000</v>
      </c>
      <c r="H15" s="26">
        <f t="shared" si="0"/>
        <v>3884585.6</v>
      </c>
      <c r="I15" s="28"/>
    </row>
    <row r="16" spans="1:9" x14ac:dyDescent="0.35">
      <c r="A16" s="23" t="s">
        <v>19</v>
      </c>
      <c r="B16" s="51" t="s">
        <v>20</v>
      </c>
      <c r="C16" s="29">
        <v>5371.25</v>
      </c>
      <c r="D16" s="71">
        <v>240100</v>
      </c>
      <c r="E16" s="25">
        <v>60000</v>
      </c>
      <c r="F16" s="25">
        <v>50000</v>
      </c>
      <c r="G16" s="25">
        <v>46252</v>
      </c>
      <c r="H16" s="26">
        <f t="shared" si="0"/>
        <v>401723.25</v>
      </c>
      <c r="I16" s="27"/>
    </row>
    <row r="17" spans="1:9" ht="26" x14ac:dyDescent="0.35">
      <c r="A17" s="30" t="s">
        <v>21</v>
      </c>
      <c r="B17" s="52" t="s">
        <v>22</v>
      </c>
      <c r="C17" s="31">
        <f>SUM(C18:C19)</f>
        <v>150271.74</v>
      </c>
      <c r="D17" s="72">
        <f>SUM(D18+D19)</f>
        <v>1211100</v>
      </c>
      <c r="E17" s="32">
        <f t="shared" ref="E17:G17" si="1">SUM(E18+E19)</f>
        <v>2446355</v>
      </c>
      <c r="F17" s="32">
        <f t="shared" si="1"/>
        <v>2468672.75</v>
      </c>
      <c r="G17" s="32">
        <f t="shared" si="1"/>
        <v>2504681</v>
      </c>
      <c r="H17" s="13">
        <f t="shared" si="0"/>
        <v>8781080.4900000002</v>
      </c>
      <c r="I17" s="33"/>
    </row>
    <row r="18" spans="1:9" x14ac:dyDescent="0.35">
      <c r="A18" s="23" t="s">
        <v>23</v>
      </c>
      <c r="B18" s="51" t="s">
        <v>24</v>
      </c>
      <c r="C18" s="34">
        <v>62655.869999999995</v>
      </c>
      <c r="D18" s="73">
        <v>425100</v>
      </c>
      <c r="E18" s="25">
        <f>D18+D18*0.05</f>
        <v>446355</v>
      </c>
      <c r="F18" s="25">
        <f t="shared" ref="F18" si="2">E18+E18*0.05</f>
        <v>468672.75</v>
      </c>
      <c r="G18" s="25">
        <v>504681</v>
      </c>
      <c r="H18" s="13">
        <f t="shared" si="0"/>
        <v>1907464.62</v>
      </c>
      <c r="I18" s="27"/>
    </row>
    <row r="19" spans="1:9" ht="25" x14ac:dyDescent="0.35">
      <c r="A19" s="23" t="s">
        <v>25</v>
      </c>
      <c r="B19" s="51" t="s">
        <v>26</v>
      </c>
      <c r="C19" s="35">
        <v>87615.87</v>
      </c>
      <c r="D19" s="73">
        <v>786000</v>
      </c>
      <c r="E19" s="25">
        <v>2000000</v>
      </c>
      <c r="F19" s="25">
        <v>2000000</v>
      </c>
      <c r="G19" s="25">
        <v>2000000</v>
      </c>
      <c r="H19" s="13">
        <f t="shared" si="0"/>
        <v>6873615.8700000001</v>
      </c>
      <c r="I19" s="36"/>
    </row>
    <row r="20" spans="1:9" ht="26" x14ac:dyDescent="0.35">
      <c r="A20" s="19" t="s">
        <v>27</v>
      </c>
      <c r="B20" s="20" t="s">
        <v>28</v>
      </c>
      <c r="C20" s="21">
        <f>SUM(C21:C22)</f>
        <v>19650.699999999997</v>
      </c>
      <c r="D20" s="69">
        <f>SUM(D21+D22)</f>
        <v>742100</v>
      </c>
      <c r="E20" s="21">
        <f>SUM(E21+E22)</f>
        <v>1159576</v>
      </c>
      <c r="F20" s="21">
        <f t="shared" ref="F20:G20" si="3">SUM(F21+F22)</f>
        <v>1066364</v>
      </c>
      <c r="G20" s="21">
        <f t="shared" si="3"/>
        <v>937147.2</v>
      </c>
      <c r="H20" s="13">
        <f t="shared" si="0"/>
        <v>3924837.9000000004</v>
      </c>
      <c r="I20" s="18"/>
    </row>
    <row r="21" spans="1:9" x14ac:dyDescent="0.35">
      <c r="A21" s="19" t="s">
        <v>29</v>
      </c>
      <c r="B21" s="51" t="s">
        <v>16</v>
      </c>
      <c r="C21" s="24">
        <v>17307.349999999999</v>
      </c>
      <c r="D21" s="71">
        <v>241600</v>
      </c>
      <c r="E21" s="25">
        <f>D21+D21*0.05</f>
        <v>253680</v>
      </c>
      <c r="F21" s="25">
        <f>E21+E21*0.05</f>
        <v>266364</v>
      </c>
      <c r="G21" s="25">
        <f>F21+F21*0.05</f>
        <v>279682.2</v>
      </c>
      <c r="H21" s="13">
        <f t="shared" si="0"/>
        <v>1058633.55</v>
      </c>
      <c r="I21" s="5"/>
    </row>
    <row r="22" spans="1:9" ht="25" x14ac:dyDescent="0.35">
      <c r="A22" s="19" t="s">
        <v>30</v>
      </c>
      <c r="B22" s="51" t="s">
        <v>31</v>
      </c>
      <c r="C22" s="24">
        <v>2343.35</v>
      </c>
      <c r="D22" s="71">
        <v>500500</v>
      </c>
      <c r="E22" s="25">
        <v>905896</v>
      </c>
      <c r="F22" s="25">
        <v>800000</v>
      </c>
      <c r="G22" s="25">
        <v>657465</v>
      </c>
      <c r="H22" s="13">
        <f t="shared" si="0"/>
        <v>2866204.35</v>
      </c>
      <c r="I22" s="5"/>
    </row>
    <row r="23" spans="1:9" ht="39" x14ac:dyDescent="0.35">
      <c r="A23" s="19" t="s">
        <v>32</v>
      </c>
      <c r="B23" s="20" t="s">
        <v>33</v>
      </c>
      <c r="C23" s="21">
        <f>SUM(C24:C25)</f>
        <v>416750.71</v>
      </c>
      <c r="D23" s="69">
        <f>SUM(D24+D25)</f>
        <v>454000</v>
      </c>
      <c r="E23" s="21">
        <f t="shared" ref="E23:G23" si="4">SUM(E24+E25)</f>
        <v>1472650</v>
      </c>
      <c r="F23" s="21">
        <f t="shared" si="4"/>
        <v>1386282.5</v>
      </c>
      <c r="G23" s="21">
        <f t="shared" si="4"/>
        <v>1578384.625</v>
      </c>
      <c r="H23" s="13">
        <f t="shared" si="0"/>
        <v>5308067.835</v>
      </c>
      <c r="I23" s="5"/>
    </row>
    <row r="24" spans="1:9" x14ac:dyDescent="0.35">
      <c r="A24" s="19" t="s">
        <v>34</v>
      </c>
      <c r="B24" s="51" t="s">
        <v>16</v>
      </c>
      <c r="C24" s="24">
        <v>143324.12</v>
      </c>
      <c r="D24" s="71">
        <v>90000</v>
      </c>
      <c r="E24" s="25">
        <v>272650</v>
      </c>
      <c r="F24" s="25">
        <f>E24+E24*0.05</f>
        <v>286282.5</v>
      </c>
      <c r="G24" s="25">
        <f>F24+F24*0.05</f>
        <v>300596.625</v>
      </c>
      <c r="H24" s="13">
        <f t="shared" si="0"/>
        <v>1092853.2450000001</v>
      </c>
      <c r="I24" s="5"/>
    </row>
    <row r="25" spans="1:9" ht="37.5" x14ac:dyDescent="0.35">
      <c r="A25" s="19" t="s">
        <v>35</v>
      </c>
      <c r="B25" s="51" t="s">
        <v>36</v>
      </c>
      <c r="C25" s="24">
        <v>273426.59000000003</v>
      </c>
      <c r="D25" s="71">
        <v>364000</v>
      </c>
      <c r="E25" s="25">
        <v>1200000</v>
      </c>
      <c r="F25" s="25">
        <v>1100000</v>
      </c>
      <c r="G25" s="25">
        <v>1277788</v>
      </c>
      <c r="H25" s="13">
        <f t="shared" si="0"/>
        <v>4215214.59</v>
      </c>
      <c r="I25" s="5"/>
    </row>
    <row r="26" spans="1:9" ht="39" x14ac:dyDescent="0.35">
      <c r="A26" s="37" t="s">
        <v>37</v>
      </c>
      <c r="B26" s="53" t="s">
        <v>38</v>
      </c>
      <c r="C26" s="38">
        <f t="shared" ref="C26" si="5">SUM(C27:C28)</f>
        <v>472654.24</v>
      </c>
      <c r="D26" s="69">
        <f>SUM(D27+D28)</f>
        <v>1062553</v>
      </c>
      <c r="E26" s="21">
        <f>E27+E28</f>
        <v>1034775.65</v>
      </c>
      <c r="F26" s="21">
        <f t="shared" ref="F26:G26" si="6">SUM(F27+F28)</f>
        <v>819682.98249999993</v>
      </c>
      <c r="G26" s="21">
        <f t="shared" si="6"/>
        <v>836587.48162500001</v>
      </c>
      <c r="H26" s="13">
        <f t="shared" si="0"/>
        <v>4226253.3541250005</v>
      </c>
      <c r="I26" s="18"/>
    </row>
    <row r="27" spans="1:9" x14ac:dyDescent="0.35">
      <c r="A27" s="19" t="s">
        <v>39</v>
      </c>
      <c r="B27" s="51" t="s">
        <v>16</v>
      </c>
      <c r="C27" s="24">
        <v>125914.24000000002</v>
      </c>
      <c r="D27" s="71">
        <v>243873</v>
      </c>
      <c r="E27" s="25">
        <f>D27+D27*0.05</f>
        <v>256066.65</v>
      </c>
      <c r="F27" s="25">
        <f t="shared" ref="F27:G27" si="7">E27+E27*0.05</f>
        <v>268869.98249999998</v>
      </c>
      <c r="G27" s="25">
        <f t="shared" si="7"/>
        <v>282313.48162499996</v>
      </c>
      <c r="H27" s="13">
        <f t="shared" si="0"/>
        <v>1177037.3541250001</v>
      </c>
      <c r="I27" s="39"/>
    </row>
    <row r="28" spans="1:9" ht="25" x14ac:dyDescent="0.35">
      <c r="A28" s="19" t="s">
        <v>40</v>
      </c>
      <c r="B28" s="51" t="s">
        <v>41</v>
      </c>
      <c r="C28" s="24">
        <v>346740</v>
      </c>
      <c r="D28" s="74">
        <v>818680</v>
      </c>
      <c r="E28" s="25">
        <v>778709</v>
      </c>
      <c r="F28" s="25">
        <v>550813</v>
      </c>
      <c r="G28" s="25">
        <v>554274</v>
      </c>
      <c r="H28" s="13">
        <f t="shared" si="0"/>
        <v>3049216</v>
      </c>
      <c r="I28" s="39" t="s">
        <v>42</v>
      </c>
    </row>
    <row r="29" spans="1:9" ht="26" x14ac:dyDescent="0.35">
      <c r="A29" s="37" t="s">
        <v>43</v>
      </c>
      <c r="B29" s="54" t="s">
        <v>44</v>
      </c>
      <c r="C29" s="38">
        <f t="shared" ref="C29" si="8">SUM(C30:C30)</f>
        <v>0</v>
      </c>
      <c r="D29" s="75">
        <f>D30+D31</f>
        <v>130000</v>
      </c>
      <c r="E29" s="38">
        <f t="shared" ref="E29:G29" si="9">E30+E31</f>
        <v>190000</v>
      </c>
      <c r="F29" s="38">
        <f t="shared" si="9"/>
        <v>190000</v>
      </c>
      <c r="G29" s="38">
        <f t="shared" si="9"/>
        <v>182786</v>
      </c>
      <c r="H29" s="13">
        <f t="shared" si="0"/>
        <v>692786</v>
      </c>
      <c r="I29" s="39"/>
    </row>
    <row r="30" spans="1:9" ht="25" x14ac:dyDescent="0.35">
      <c r="A30" s="19" t="s">
        <v>45</v>
      </c>
      <c r="B30" s="51" t="s">
        <v>46</v>
      </c>
      <c r="C30" s="40">
        <v>0</v>
      </c>
      <c r="D30" s="76">
        <v>120000</v>
      </c>
      <c r="E30" s="41">
        <v>180000</v>
      </c>
      <c r="F30" s="41">
        <v>180000</v>
      </c>
      <c r="G30" s="41">
        <v>172786</v>
      </c>
      <c r="H30" s="13">
        <f t="shared" si="0"/>
        <v>652786</v>
      </c>
      <c r="I30" s="5"/>
    </row>
    <row r="31" spans="1:9" x14ac:dyDescent="0.35">
      <c r="A31" s="19"/>
      <c r="B31" s="51" t="s">
        <v>47</v>
      </c>
      <c r="C31" s="40"/>
      <c r="D31" s="77">
        <v>10000</v>
      </c>
      <c r="E31" s="41">
        <v>10000</v>
      </c>
      <c r="F31" s="41">
        <v>10000</v>
      </c>
      <c r="G31" s="41">
        <v>10000</v>
      </c>
      <c r="H31" s="13">
        <f t="shared" si="0"/>
        <v>40000</v>
      </c>
      <c r="I31" s="5"/>
    </row>
    <row r="32" spans="1:9" ht="26" x14ac:dyDescent="0.35">
      <c r="A32" s="37" t="s">
        <v>48</v>
      </c>
      <c r="B32" s="53" t="s">
        <v>49</v>
      </c>
      <c r="C32" s="38">
        <f>SUM(C33:C34)</f>
        <v>14285.7</v>
      </c>
      <c r="D32" s="78">
        <f>D33+D34</f>
        <v>500817</v>
      </c>
      <c r="E32" s="42">
        <f t="shared" ref="E32:G32" si="10">E33+E34</f>
        <v>700000</v>
      </c>
      <c r="F32" s="42">
        <f t="shared" si="10"/>
        <v>550000</v>
      </c>
      <c r="G32" s="42">
        <f t="shared" si="10"/>
        <v>0</v>
      </c>
      <c r="H32" s="13">
        <f t="shared" si="0"/>
        <v>1765102.7</v>
      </c>
      <c r="I32" s="5"/>
    </row>
    <row r="33" spans="1:14" x14ac:dyDescent="0.35">
      <c r="A33" s="19" t="s">
        <v>50</v>
      </c>
      <c r="B33" s="51" t="s">
        <v>16</v>
      </c>
      <c r="C33" s="40">
        <v>0</v>
      </c>
      <c r="D33" s="77">
        <v>0</v>
      </c>
      <c r="E33" s="41"/>
      <c r="F33" s="41"/>
      <c r="G33" s="41"/>
      <c r="H33" s="13">
        <f t="shared" si="0"/>
        <v>0</v>
      </c>
      <c r="I33" s="5"/>
    </row>
    <row r="34" spans="1:14" x14ac:dyDescent="0.35">
      <c r="A34" s="19" t="s">
        <v>51</v>
      </c>
      <c r="B34" s="55" t="s">
        <v>52</v>
      </c>
      <c r="C34" s="43">
        <v>14285.7</v>
      </c>
      <c r="D34" s="77">
        <v>500817</v>
      </c>
      <c r="E34" s="44">
        <v>700000</v>
      </c>
      <c r="F34" s="44">
        <v>550000</v>
      </c>
      <c r="G34" s="44">
        <v>0</v>
      </c>
      <c r="H34" s="13">
        <f t="shared" si="0"/>
        <v>1765102.7</v>
      </c>
      <c r="I34" s="45"/>
    </row>
    <row r="35" spans="1:14" x14ac:dyDescent="0.35">
      <c r="A35" s="19" t="s">
        <v>53</v>
      </c>
      <c r="B35" s="20" t="s">
        <v>54</v>
      </c>
      <c r="C35" s="46">
        <f>C37*0.15+0.13</f>
        <v>67872.674500000008</v>
      </c>
      <c r="D35" s="79">
        <f>D37*0.15</f>
        <v>206112.9</v>
      </c>
      <c r="E35" s="47">
        <f t="shared" ref="E35:G35" si="11">E37*0.15</f>
        <v>246729.69749999998</v>
      </c>
      <c r="F35" s="47">
        <f t="shared" si="11"/>
        <v>260396.58487499997</v>
      </c>
      <c r="G35" s="47">
        <f t="shared" si="11"/>
        <v>277433.89599374996</v>
      </c>
      <c r="H35" s="13">
        <f t="shared" si="0"/>
        <v>1058545.7528687499</v>
      </c>
      <c r="I35" s="5"/>
    </row>
    <row r="36" spans="1:14" x14ac:dyDescent="0.35">
      <c r="A36" s="19" t="s">
        <v>55</v>
      </c>
      <c r="B36" s="48" t="s">
        <v>56</v>
      </c>
      <c r="C36" s="46">
        <f>C10+C35</f>
        <v>1273872.6645</v>
      </c>
      <c r="D36" s="79">
        <f>D10+D35</f>
        <v>5197517.9000000004</v>
      </c>
      <c r="E36" s="47">
        <f>E10+E35</f>
        <v>9216199.3475000001</v>
      </c>
      <c r="F36" s="47">
        <f>F10+F35</f>
        <v>8300816.8173749996</v>
      </c>
      <c r="G36" s="47">
        <f>G10+G35</f>
        <v>7860558.2026187498</v>
      </c>
      <c r="H36" s="13">
        <f>C36+D36+E36+F36+G36</f>
        <v>31848964.931993753</v>
      </c>
      <c r="I36" s="5"/>
    </row>
    <row r="37" spans="1:14" x14ac:dyDescent="0.35">
      <c r="A37" s="49" t="s">
        <v>57</v>
      </c>
      <c r="B37" s="48" t="s">
        <v>58</v>
      </c>
      <c r="C37" s="50">
        <f>C11+C14+C18+C21+C24+C27+C33</f>
        <v>452483.63</v>
      </c>
      <c r="D37" s="80">
        <f>D11+D14+D18+D21+D24+D27+D31+D33</f>
        <v>1374086</v>
      </c>
      <c r="E37" s="80">
        <f t="shared" ref="E37:G37" si="12">E11+E14+E18+E21+E24+E27+E31+E33</f>
        <v>1644864.65</v>
      </c>
      <c r="F37" s="80">
        <f t="shared" si="12"/>
        <v>1735977.2324999999</v>
      </c>
      <c r="G37" s="80">
        <f t="shared" si="12"/>
        <v>1849559.306625</v>
      </c>
      <c r="H37" s="13">
        <f t="shared" si="0"/>
        <v>7056970.8191249995</v>
      </c>
      <c r="I37" s="5"/>
    </row>
    <row r="40" spans="1:14" x14ac:dyDescent="0.35">
      <c r="A40" s="81" t="s">
        <v>66</v>
      </c>
      <c r="B40" s="82"/>
      <c r="C40" s="83"/>
      <c r="D40" s="5"/>
      <c r="E40" s="83" t="s">
        <v>42</v>
      </c>
      <c r="F40" s="83"/>
      <c r="G40" s="83"/>
      <c r="H40" s="83"/>
      <c r="I40" s="84"/>
      <c r="J40" s="5"/>
      <c r="K40" s="84"/>
      <c r="L40" s="5"/>
      <c r="M40" s="5"/>
      <c r="N40" s="5"/>
    </row>
    <row r="41" spans="1:14" ht="15" thickBot="1" x14ac:dyDescent="0.4">
      <c r="A41" s="85"/>
      <c r="B41" s="86"/>
      <c r="C41" s="84"/>
      <c r="D41" s="5"/>
      <c r="E41" s="84"/>
      <c r="F41" s="84"/>
      <c r="G41" s="84"/>
      <c r="H41" s="84"/>
      <c r="I41" s="84"/>
      <c r="J41" s="84"/>
      <c r="K41" s="84"/>
      <c r="L41" s="5"/>
      <c r="M41" s="5"/>
      <c r="N41" s="5"/>
    </row>
    <row r="42" spans="1:14" x14ac:dyDescent="0.35">
      <c r="A42" s="87"/>
      <c r="B42" s="88" t="s">
        <v>0</v>
      </c>
      <c r="C42" s="89">
        <v>2023</v>
      </c>
      <c r="D42" s="90"/>
      <c r="E42" s="91">
        <v>2024</v>
      </c>
      <c r="F42" s="92"/>
      <c r="G42" s="93">
        <v>2025</v>
      </c>
      <c r="H42" s="92"/>
      <c r="I42" s="93">
        <v>2026</v>
      </c>
      <c r="J42" s="92"/>
      <c r="K42" s="93">
        <v>2027</v>
      </c>
      <c r="L42" s="92"/>
      <c r="M42" s="94" t="s">
        <v>67</v>
      </c>
      <c r="N42" s="94"/>
    </row>
    <row r="43" spans="1:14" ht="26" x14ac:dyDescent="0.35">
      <c r="A43" s="95" t="s">
        <v>3</v>
      </c>
      <c r="B43" s="96" t="s">
        <v>68</v>
      </c>
      <c r="C43" s="97" t="s">
        <v>69</v>
      </c>
      <c r="D43" s="97" t="s">
        <v>70</v>
      </c>
      <c r="E43" s="97" t="s">
        <v>69</v>
      </c>
      <c r="F43" s="98" t="s">
        <v>70</v>
      </c>
      <c r="G43" s="97" t="s">
        <v>69</v>
      </c>
      <c r="H43" s="98" t="s">
        <v>70</v>
      </c>
      <c r="I43" s="97" t="s">
        <v>69</v>
      </c>
      <c r="J43" s="98" t="s">
        <v>70</v>
      </c>
      <c r="K43" s="97" t="s">
        <v>69</v>
      </c>
      <c r="L43" s="98" t="s">
        <v>70</v>
      </c>
      <c r="M43" s="97" t="s">
        <v>69</v>
      </c>
      <c r="N43" s="97" t="s">
        <v>70</v>
      </c>
    </row>
    <row r="44" spans="1:14" x14ac:dyDescent="0.35">
      <c r="A44" s="99">
        <v>1</v>
      </c>
      <c r="B44" s="100" t="s">
        <v>71</v>
      </c>
      <c r="C44" s="101">
        <f>C36</f>
        <v>1273872.6645</v>
      </c>
      <c r="D44" s="102"/>
      <c r="E44" s="101">
        <f>D36</f>
        <v>5197517.9000000004</v>
      </c>
      <c r="F44" s="103"/>
      <c r="G44" s="101">
        <f>E36</f>
        <v>9216199.3475000001</v>
      </c>
      <c r="H44" s="103"/>
      <c r="I44" s="101">
        <f>F36</f>
        <v>8300816.8173749996</v>
      </c>
      <c r="J44" s="103"/>
      <c r="K44" s="101">
        <f>G36</f>
        <v>7860558.2026187498</v>
      </c>
      <c r="L44" s="103"/>
      <c r="M44" s="101">
        <f>C44+E44+G44+I44+K44</f>
        <v>31848964.931993753</v>
      </c>
      <c r="N44" s="102"/>
    </row>
    <row r="45" spans="1:14" x14ac:dyDescent="0.35">
      <c r="A45" s="99">
        <v>2</v>
      </c>
      <c r="B45" s="48" t="s">
        <v>72</v>
      </c>
      <c r="C45" s="101">
        <f>C46+C47</f>
        <v>1273872.6645</v>
      </c>
      <c r="D45" s="104">
        <f>C45/C44*100</f>
        <v>100</v>
      </c>
      <c r="E45" s="101">
        <f>E46+E47</f>
        <v>5197517.9000000004</v>
      </c>
      <c r="F45" s="104">
        <f>E45/E44*100</f>
        <v>100</v>
      </c>
      <c r="G45" s="101">
        <f>G46+G47</f>
        <v>9216199.3475000001</v>
      </c>
      <c r="H45" s="105">
        <f>G45/G44*100</f>
        <v>100</v>
      </c>
      <c r="I45" s="101">
        <f>I46+I47</f>
        <v>8300816.8173749996</v>
      </c>
      <c r="J45" s="105">
        <f>I45/I44*100</f>
        <v>100</v>
      </c>
      <c r="K45" s="101">
        <f>K46+K47</f>
        <v>7860558.2026187498</v>
      </c>
      <c r="L45" s="105">
        <f>K45/K44*100</f>
        <v>100</v>
      </c>
      <c r="M45" s="104">
        <f>M44</f>
        <v>31848964.931993753</v>
      </c>
      <c r="N45" s="105">
        <f>M45/M44*100</f>
        <v>100</v>
      </c>
    </row>
    <row r="46" spans="1:14" x14ac:dyDescent="0.35">
      <c r="A46" s="106" t="s">
        <v>13</v>
      </c>
      <c r="B46" s="107" t="s">
        <v>73</v>
      </c>
      <c r="C46" s="108">
        <f>C44*0.7</f>
        <v>891710.86514999997</v>
      </c>
      <c r="D46" s="109">
        <v>70</v>
      </c>
      <c r="E46" s="108">
        <f>E44*70/100</f>
        <v>3638262.53</v>
      </c>
      <c r="F46" s="110">
        <v>70</v>
      </c>
      <c r="G46" s="108">
        <f>G44*70/100</f>
        <v>6451339.5432500001</v>
      </c>
      <c r="H46" s="111">
        <v>70</v>
      </c>
      <c r="I46" s="108">
        <f>I44*70/100</f>
        <v>5810571.7721624998</v>
      </c>
      <c r="J46" s="111">
        <v>70</v>
      </c>
      <c r="K46" s="108">
        <f>K44*70/100</f>
        <v>5502390.7418331252</v>
      </c>
      <c r="L46" s="111">
        <v>70</v>
      </c>
      <c r="M46" s="109">
        <f>M44*70/100</f>
        <v>22294275.452395625</v>
      </c>
      <c r="N46" s="111">
        <v>70</v>
      </c>
    </row>
    <row r="47" spans="1:14" x14ac:dyDescent="0.35">
      <c r="A47" s="106" t="s">
        <v>21</v>
      </c>
      <c r="B47" s="112" t="s">
        <v>74</v>
      </c>
      <c r="C47" s="108">
        <f>C44*0.3</f>
        <v>382161.79934999999</v>
      </c>
      <c r="D47" s="113">
        <v>30</v>
      </c>
      <c r="E47" s="108">
        <f>E44*30/100</f>
        <v>1559255.37</v>
      </c>
      <c r="F47" s="114">
        <v>30</v>
      </c>
      <c r="G47" s="108">
        <f>G44*30/100</f>
        <v>2764859.80425</v>
      </c>
      <c r="H47" s="111">
        <v>30</v>
      </c>
      <c r="I47" s="108">
        <f>I44*30/100</f>
        <v>2490245.0452124998</v>
      </c>
      <c r="J47" s="111">
        <v>30</v>
      </c>
      <c r="K47" s="108">
        <f>K44*30/100</f>
        <v>2358167.460785625</v>
      </c>
      <c r="L47" s="111">
        <v>30</v>
      </c>
      <c r="M47" s="113">
        <f>M44*30/100</f>
        <v>9554689.4795981273</v>
      </c>
      <c r="N47" s="111">
        <v>30</v>
      </c>
    </row>
  </sheetData>
  <mergeCells count="8">
    <mergeCell ref="I42:J42"/>
    <mergeCell ref="K42:L42"/>
    <mergeCell ref="M42:N42"/>
    <mergeCell ref="H8:H9"/>
    <mergeCell ref="G1:H1"/>
    <mergeCell ref="C42:D42"/>
    <mergeCell ref="E42:F42"/>
    <mergeCell ref="G42:H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Juurik - SOM</dc:creator>
  <cp:lastModifiedBy>Alice Juurik - SOM</cp:lastModifiedBy>
  <dcterms:created xsi:type="dcterms:W3CDTF">2024-10-28T11:25:01Z</dcterms:created>
  <dcterms:modified xsi:type="dcterms:W3CDTF">2024-11-20T12:29:20Z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2024-10-28T11:25:41Z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b008b50e-75e3-4ec0-88cb-dd23a563ab0b</vt:lpwstr>
  </property>
  <property fmtid="{D5CDD505-2E9C-101B-9397-08002B2CF9AE}" pid="8" name="MSIP_Label_defa4170-0d19-0005-0004-bc88714345d2_ContentBits">
    <vt:lpwstr>0</vt:lpwstr>
  </property>
</Properties>
</file>